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2 2024\"/>
    </mc:Choice>
  </mc:AlternateContent>
  <bookViews>
    <workbookView xWindow="240" yWindow="1215" windowWidth="20115" windowHeight="6345"/>
  </bookViews>
  <sheets>
    <sheet name="Q2 24" sheetId="32" r:id="rId1"/>
  </sheets>
  <definedNames>
    <definedName name="_xlnm._FilterDatabase" localSheetId="0" hidden="1">'Q2 24'!$F$9:$F$91</definedName>
    <definedName name="_xlnm.Print_Area" localSheetId="0">'Q2 24'!$A$1:$I$101</definedName>
    <definedName name="_xlnm.Print_Titles" localSheetId="0">'Q2 24'!$8:$9</definedName>
  </definedNames>
  <calcPr calcId="152511"/>
</workbook>
</file>

<file path=xl/calcChain.xml><?xml version="1.0" encoding="utf-8"?>
<calcChain xmlns="http://schemas.openxmlformats.org/spreadsheetml/2006/main">
  <c r="G77" i="32" l="1"/>
  <c r="C77" i="32"/>
  <c r="F76" i="32" l="1"/>
  <c r="C70" i="32"/>
  <c r="G63" i="32"/>
  <c r="G59" i="32"/>
  <c r="G19" i="32"/>
  <c r="C78" i="32" l="1"/>
  <c r="F78" i="32" s="1"/>
  <c r="F77" i="32"/>
  <c r="F75" i="32"/>
  <c r="F74" i="32"/>
  <c r="F72" i="32"/>
  <c r="F71" i="32"/>
  <c r="F70" i="32"/>
  <c r="F68" i="32"/>
  <c r="F66" i="32"/>
  <c r="F64" i="32"/>
  <c r="G62" i="32"/>
  <c r="G61" i="32"/>
  <c r="G60" i="32"/>
  <c r="G58" i="32"/>
  <c r="G54" i="32"/>
  <c r="G52" i="32"/>
  <c r="G50" i="32"/>
  <c r="G46" i="32"/>
  <c r="G40" i="32"/>
  <c r="G36" i="32"/>
  <c r="G30" i="32"/>
  <c r="G25" i="32"/>
  <c r="G16" i="32"/>
  <c r="G14" i="32"/>
  <c r="C14" i="32"/>
  <c r="C13" i="32"/>
  <c r="G12" i="32"/>
  <c r="C12" i="32"/>
  <c r="C11" i="32"/>
  <c r="G10" i="32"/>
  <c r="C10" i="32"/>
  <c r="C93" i="32" l="1"/>
  <c r="G93" i="32"/>
</calcChain>
</file>

<file path=xl/sharedStrings.xml><?xml version="1.0" encoding="utf-8"?>
<sst xmlns="http://schemas.openxmlformats.org/spreadsheetml/2006/main" count="264" uniqueCount="162">
  <si>
    <t>FDP Form 6 - Trust Fund Utilization</t>
  </si>
  <si>
    <t>CONSOLIDATED QUARTERLY REPORT GOVERNMENT PROJECTS, PROGRAMS OR ACTIVITIES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</si>
  <si>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</si>
  <si>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</si>
  <si>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</si>
  <si>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</si>
  <si>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</si>
  <si>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</si>
  <si>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</si>
  <si>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</si>
  <si>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</si>
  <si>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</si>
  <si>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 xml:space="preserve">            We hereby certify that we have reviewed the contents and hereby attest to the veracity and correctness of the data or information contained in this document.</t>
  </si>
  <si>
    <t xml:space="preserve">                                    Governor</t>
  </si>
  <si>
    <t>Completed</t>
  </si>
  <si>
    <t>Brgy. Kingking, Pantukan</t>
  </si>
  <si>
    <t>Brgy. Pagsabangan, New Bataan</t>
  </si>
  <si>
    <t xml:space="preserve"> Brgy. Prosperidad, Montevista</t>
  </si>
  <si>
    <t>Brgy. Awao, Monkayo</t>
  </si>
  <si>
    <t>Const. of IP House (Balai Mandaya-Mansaka)</t>
  </si>
  <si>
    <t>Const. of IP House (Balai Tu Mandiba)</t>
  </si>
  <si>
    <t>Const. of IP House (Balai na Linagsawan Tu Tribu Dibabawon)</t>
  </si>
  <si>
    <t>Construction/Upgrading of CVPH-Pantukan</t>
  </si>
  <si>
    <t>Construction/Upgrading of CVPH-Pantukan - Phase II</t>
  </si>
  <si>
    <t>New Asturias, Maco</t>
  </si>
  <si>
    <t>Const. of Temporary Treatment &amp; Monitoring Facility</t>
  </si>
  <si>
    <t>Const. Of Water System at Barangay Maparat, Compostela</t>
  </si>
  <si>
    <t>Road Upgrading/Improvement at Purok 1, Barangay Panansalan, Compostela</t>
  </si>
  <si>
    <t>Road Upgrading/Improvement Purok 4 to Purok 6, Barangay San Jose, Compostela</t>
  </si>
  <si>
    <t>Road Upgrading/Improvement Purok 3, Barangay Tamia, Compostela</t>
  </si>
  <si>
    <t>Upgrading of FMR at Barangay Datu Davao, Laak</t>
  </si>
  <si>
    <t>Const. of Water System at Barangay Datu Davao, Laak.</t>
  </si>
  <si>
    <t>Const. of Evacuation Center at Barangay Kapatagan, Laak</t>
  </si>
  <si>
    <t>Upgrading/Improvement of FMR at Barangay Kapatagan, Laak.</t>
  </si>
  <si>
    <t>Upgrading/Improvement of Candinuyan-Barigyan FMR, Golden Valley, Mabini</t>
  </si>
  <si>
    <t>Upgrading/Improvement of Settler-Shanghai-Dasuran FMR, Mabini</t>
  </si>
  <si>
    <t>Upgrading/Improvement of Bucana-Mambatang FMR</t>
  </si>
  <si>
    <t>Const. of Water System (Migum-Lower B), Barangay Cabuyuan</t>
  </si>
  <si>
    <t>Upgrading/Improvement of FMR at Barangay Gubatan, Maco</t>
  </si>
  <si>
    <t>Const. of Level II Water Supply System at Barangay Gubatan, Maco</t>
  </si>
  <si>
    <t>Sitio Electrification at Barangay Gubatan</t>
  </si>
  <si>
    <t>Const. of School Building, Barangay Masara, Maco</t>
  </si>
  <si>
    <t>Const. of Level II Water System, Barangay Masara</t>
  </si>
  <si>
    <t>Const. of Level II Water System at Barangay Calabcab, Maco</t>
  </si>
  <si>
    <t>Improvement of Health Center Calabcab, Maco</t>
  </si>
  <si>
    <t>Sitio Electrification, Barangay Sangab, Maco</t>
  </si>
  <si>
    <t>Const. of Level II Water System, Brgy. Sangab, Maco</t>
  </si>
  <si>
    <t>Const. of Level II Water System, Brgy. New Asturias</t>
  </si>
  <si>
    <t>Const. of School Building, Brgy. New Asturias</t>
  </si>
  <si>
    <t>Road Concreting of Purok 4 and 5, Brgy. New Asturias, Maco</t>
  </si>
  <si>
    <t>Const. of Health Station, Brgy. Magangit, Maco</t>
  </si>
  <si>
    <t>Upgrading of Water Supply System, Brgy. Bahi</t>
  </si>
  <si>
    <t>Conc. of Purok Rizal FMR, Brgy. Coronobe, Maragusan</t>
  </si>
  <si>
    <t>Rehab. of Prk. Del Pilar-Prk. Jacinto FMR, Barangay Coronobe, Maragusan</t>
  </si>
  <si>
    <t>Upgrading of Water Supply System, Brgy. Katipunan, Maragusan</t>
  </si>
  <si>
    <t>Upgrading of Farm to Market Road at Purok 6 Brgy. Andili, Mawab</t>
  </si>
  <si>
    <t>Const. of Water Supply System, Brgy. Casoon</t>
  </si>
  <si>
    <t>Const. of Water Supply System, Brgy. San Jose, Monkayo</t>
  </si>
  <si>
    <t>Upgrading/Improvement of FMR at Brgy. San Jose, Monkayo</t>
  </si>
  <si>
    <t>Const. of Water Supply System, Brgy. San Isidro, Monkayo</t>
  </si>
  <si>
    <t>Road Upgrading at Brgy. San Isidro, Monkayo</t>
  </si>
  <si>
    <t>Const. of Water Supply System, Brgy. Upper Ulip, Monkayo</t>
  </si>
  <si>
    <t>Rehab/Improvement of Water Supply System at Brgy Mt. Diwata, Monkayo</t>
  </si>
  <si>
    <t>Upgrading/Improvement of FMR at Brgy. San Vicente, Montevista</t>
  </si>
  <si>
    <t>Upgrading/Improvement of FMR at Brgy. Magsaysay, Nabunturan</t>
  </si>
  <si>
    <t>Upgrading/Improvement of FMR at Brgy. Andap, New Bataan</t>
  </si>
  <si>
    <t>Upgrading/Improvement of FMR at Brgy. Bantacan, New Bataan</t>
  </si>
  <si>
    <t>Upgrading/Improvement of FMR at Brgy. Cabinuangan, New Bataan</t>
  </si>
  <si>
    <t>Electrification project at Barangay Manurigao, New Bataan</t>
  </si>
  <si>
    <t>Upgrading/Improvement of FMR at Brgy. Pagsabangan, New Bataan</t>
  </si>
  <si>
    <t>Upgrading/Improvement of FMR at Brgy. Kingking, Pantukan</t>
  </si>
  <si>
    <t>Kingking, Pantukan</t>
  </si>
  <si>
    <t>Purok 1, Panansalan, Compostela</t>
  </si>
  <si>
    <t>Road Upgrading/Improvement at Purok Side 4, Barangay Mangayon, Compostela</t>
  </si>
  <si>
    <t>Purok Side 4, Mangayon, Compostela</t>
  </si>
  <si>
    <t>Maparat, Compostela</t>
  </si>
  <si>
    <t>Purok 4-6, San Jose, Compostela</t>
  </si>
  <si>
    <t>Purok 3, Tamia, Compostela</t>
  </si>
  <si>
    <t>Datu Davao, Laak</t>
  </si>
  <si>
    <t>Kapatagan, Laak</t>
  </si>
  <si>
    <t>Golden Valley, Mabini</t>
  </si>
  <si>
    <t>Anitapan, Mabini</t>
  </si>
  <si>
    <t>Cabuyuan, Mabini</t>
  </si>
  <si>
    <t>Gubatan, Maco</t>
  </si>
  <si>
    <t>Masara, Maco</t>
  </si>
  <si>
    <t>Calabcab, Maco</t>
  </si>
  <si>
    <t>Sangab, Maco</t>
  </si>
  <si>
    <t>Magangit, Maco</t>
  </si>
  <si>
    <t>Bahi, Maragusan</t>
  </si>
  <si>
    <t>Mahayahay, Maragusan</t>
  </si>
  <si>
    <t>Upgrading of Water Supply System, Brgy. Mahayahay, Maragusan</t>
  </si>
  <si>
    <t>Coronobe, Maragusan</t>
  </si>
  <si>
    <t>Katipunan, Maragusan</t>
  </si>
  <si>
    <t>Andili, Mawab</t>
  </si>
  <si>
    <t>Casoon, Monkayo</t>
  </si>
  <si>
    <t>San Jose, Monkayo</t>
  </si>
  <si>
    <t>San Isidro, Monkayo</t>
  </si>
  <si>
    <t>Upper Ulip, Monkayo</t>
  </si>
  <si>
    <t>Mount Diwata, Monkayo</t>
  </si>
  <si>
    <t>San Vicente, Montevista</t>
  </si>
  <si>
    <t>Magsaysay, Nabunturan</t>
  </si>
  <si>
    <t>Andap, New Bataan</t>
  </si>
  <si>
    <t>Bantacan, New Bataan</t>
  </si>
  <si>
    <t>Cabinuangan, New Bataan</t>
  </si>
  <si>
    <t>Manurigao, New Bataan</t>
  </si>
  <si>
    <t>Pagsabangan, New Bataan</t>
  </si>
  <si>
    <t xml:space="preserve">                     Provincial Accountant</t>
  </si>
  <si>
    <t>TOTAL</t>
  </si>
  <si>
    <t>Improvement of "Ginintuang Paraiso" Public Park, Provincial Capitol Complex</t>
  </si>
  <si>
    <t>Cabidianan, Nabunturan</t>
  </si>
  <si>
    <t xml:space="preserve">           Provincial Budget Officer</t>
  </si>
  <si>
    <t xml:space="preserve">                     Provincial Engineer</t>
  </si>
  <si>
    <r>
      <t>Region:</t>
    </r>
    <r>
      <rPr>
        <b/>
        <u/>
        <sz val="11"/>
        <rFont val="Calibri"/>
        <family val="2"/>
        <scheme val="minor"/>
      </rPr>
      <t xml:space="preserve"> XI</t>
    </r>
  </si>
  <si>
    <t>Calender Year:</t>
  </si>
  <si>
    <r>
      <t xml:space="preserve">Province: </t>
    </r>
    <r>
      <rPr>
        <b/>
        <u/>
        <sz val="11"/>
        <rFont val="Calibri"/>
        <family val="2"/>
        <scheme val="minor"/>
      </rPr>
      <t>Davao de Oro</t>
    </r>
  </si>
  <si>
    <t>Quarter:</t>
  </si>
  <si>
    <t>Establishment of Feedmills</t>
  </si>
  <si>
    <t>Pasian, Monkayo</t>
  </si>
  <si>
    <t>AFC Support Fund/Consultation Fund 2023</t>
  </si>
  <si>
    <t>Provincewide</t>
  </si>
  <si>
    <t>Trichoderma Harzianum Project under HVCDP CY 2023</t>
  </si>
  <si>
    <t>Medical Assistance to Indigent Patient (MAIP)</t>
  </si>
  <si>
    <t>Implementation of Adoloscent Health and Development Program</t>
  </si>
  <si>
    <t>Meals, Accomodation &amp; Transportation Allowance (MAT) Benefits</t>
  </si>
  <si>
    <t>DDOPH-Montevista</t>
  </si>
  <si>
    <t>Sustainment of Molecular Laboratory Operation</t>
  </si>
  <si>
    <t>2022-Health Emergency Allowance (HEA)/OCA</t>
  </si>
  <si>
    <t>Health Promotion Playbook (PA 6)</t>
  </si>
  <si>
    <t>Establishment of Multiplier Farm</t>
  </si>
  <si>
    <t>Gov't. Intership Program and Emergency Employment 2022</t>
  </si>
  <si>
    <t>Share in PCSO-Lotto LGU Share</t>
  </si>
  <si>
    <t>On going</t>
  </si>
  <si>
    <t>Establishment of 30 SOW Level Swine Multiplier Farm (INSPIRE) Program</t>
  </si>
  <si>
    <t>PAFES Operation Fund for Co-Financing in DDO 2023-2025</t>
  </si>
  <si>
    <t>Procurement and Delivery of Trichoderma Packs (Support to Fusarium Wilt Mgt)</t>
  </si>
  <si>
    <t>Early Childhood Care and Development Council</t>
  </si>
  <si>
    <t>Assistance to Individual in Crisis Situation (AICS) 2024</t>
  </si>
  <si>
    <t>Community Empowered through Science &amp; Technology</t>
  </si>
  <si>
    <t>On- going procurement</t>
  </si>
  <si>
    <t>Waiting for the completion of Phase 2</t>
  </si>
  <si>
    <t>ADMIN. Materials only. Waiting for the delivery of materials to be used for landmark. Payment for the materials delivered on process.</t>
  </si>
  <si>
    <t>Health Emergency Allowance (HEA)/OCA</t>
  </si>
  <si>
    <t>Livestock &amp; Poultry Dev't. Program (Impv't. of Free-Ranged Chicken Production Facility)</t>
  </si>
  <si>
    <t>Brgy. Watershed Reforestation &amp; Rehab.Project-Prk.5, Sitio Pinaupuan, Naga, Laak</t>
  </si>
  <si>
    <t>Brgy. Watershed Reforestation &amp; Rehab. Project-Prk.7, Sitio Cadan, Kapitunan, Nabunturan</t>
  </si>
  <si>
    <t>Brgy. Watershed Reforestation &amp; Rehab. Project-Prk.12, San Miguel, Compostela</t>
  </si>
  <si>
    <t>Brgy. Watershed Reforestation &amp; Rehab. Project-Prk.15, Bantacan, New Bataan</t>
  </si>
  <si>
    <t>Brgy. Watershed Reforestation &amp; Rehab. Project-Sitio Lanzones, Lahi, Maragusan</t>
  </si>
  <si>
    <t>Naga, Laak</t>
  </si>
  <si>
    <t>San Miguel, Compostela</t>
  </si>
  <si>
    <t>Katipunan, Nabunturan</t>
  </si>
  <si>
    <t>Lahi, Maragusan</t>
  </si>
  <si>
    <t>Delivered construction materials</t>
  </si>
  <si>
    <t>For Purchase Request</t>
  </si>
  <si>
    <t>AFC Support Fund/Consultation Fund 2024</t>
  </si>
  <si>
    <t>Project design on process</t>
  </si>
  <si>
    <t>The payment for representantion expenses is on process under PO#24-02-0042.</t>
  </si>
  <si>
    <t>PO awarded to ESCO Philippines Inc. (June 2024)</t>
  </si>
  <si>
    <t xml:space="preserve">             (SGD.)ARIEL D. MANDAWE, CPA</t>
  </si>
  <si>
    <t xml:space="preserve">        (SGD.)EVA JEAN S. LICAYAN</t>
  </si>
  <si>
    <t xml:space="preserve">     (SGD.)ENGR. RODERICK M. DIGAMON</t>
  </si>
  <si>
    <t xml:space="preserve">         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</si>
</sst>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0" xfId="1" applyFont="1"/>
    <xf numFmtId="43" fontId="2" fillId="0" borderId="1" xfId="1" applyFont="1" applyBorder="1" applyAlignment="1">
      <alignment horizontal="center" vertical="center" wrapText="1"/>
    </xf>
    <xf numFmtId="43" fontId="3" fillId="0" borderId="0" xfId="1" applyFont="1"/>
    <xf numFmtId="43" fontId="2" fillId="0" borderId="0" xfId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43" fontId="2" fillId="0" borderId="0" xfId="0" applyNumberFormat="1" applyFont="1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3" fontId="2" fillId="0" borderId="0" xfId="1" applyFont="1" applyBorder="1" applyAlignment="1">
      <alignment vertical="center"/>
    </xf>
    <xf numFmtId="14" fontId="2" fillId="0" borderId="0" xfId="1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3" fontId="3" fillId="0" borderId="2" xfId="1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3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="98" zoomScaleNormal="98" workbookViewId="0">
      <pane xSplit="2" ySplit="9" topLeftCell="C88" activePane="bottomRight" state="frozen"/>
      <selection pane="topRight" activeCell="C1" sqref="C1"/>
      <selection pane="bottomLeft" activeCell="A10" sqref="A10"/>
      <selection pane="bottomRight" activeCell="G93" sqref="G93"/>
    </sheetView>
  </sheetViews>
  <sheetFormatPr defaultRowHeight="15" x14ac:dyDescent="0.25"/>
  <cols>
    <col min="1" max="1" width="37.7109375" style="13" customWidth="1"/>
    <col min="2" max="2" width="20.85546875" style="14" customWidth="1"/>
    <col min="3" max="3" width="16.42578125" style="3" customWidth="1"/>
    <col min="4" max="5" width="13.7109375" style="15" customWidth="1"/>
    <col min="6" max="6" width="11.140625" style="15" customWidth="1"/>
    <col min="7" max="7" width="16.42578125" style="3" customWidth="1"/>
    <col min="8" max="8" width="9.5703125" style="13" customWidth="1"/>
    <col min="9" max="9" width="28.28515625" style="14" customWidth="1"/>
    <col min="10" max="10" width="9.140625" style="13"/>
    <col min="11" max="11" width="13.28515625" style="13" bestFit="1" customWidth="1"/>
    <col min="12" max="16384" width="9.140625" style="13"/>
  </cols>
  <sheetData>
    <row r="1" spans="1:9" x14ac:dyDescent="0.25">
      <c r="A1" s="13" t="s">
        <v>0</v>
      </c>
    </row>
    <row r="3" spans="1:9" s="16" customFormat="1" ht="18.75" x14ac:dyDescent="0.3">
      <c r="A3" s="55" t="s">
        <v>1</v>
      </c>
      <c r="B3" s="55"/>
      <c r="C3" s="55"/>
      <c r="D3" s="55"/>
      <c r="E3" s="55"/>
      <c r="F3" s="55"/>
      <c r="G3" s="55"/>
      <c r="H3" s="55"/>
      <c r="I3" s="55"/>
    </row>
    <row r="4" spans="1:9" ht="15.75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s="20" customFormat="1" x14ac:dyDescent="0.25">
      <c r="A5" s="20" t="s">
        <v>112</v>
      </c>
      <c r="B5" s="21"/>
      <c r="C5" s="5"/>
      <c r="D5" s="40"/>
      <c r="E5" s="40" t="s">
        <v>113</v>
      </c>
      <c r="F5" s="40">
        <v>2024</v>
      </c>
      <c r="G5" s="5"/>
      <c r="I5" s="21"/>
    </row>
    <row r="6" spans="1:9" s="20" customFormat="1" x14ac:dyDescent="0.25">
      <c r="A6" s="20" t="s">
        <v>114</v>
      </c>
      <c r="B6" s="21"/>
      <c r="C6" s="5"/>
      <c r="D6" s="40"/>
      <c r="E6" s="21" t="s">
        <v>115</v>
      </c>
      <c r="F6" s="40">
        <v>2</v>
      </c>
      <c r="G6" s="5"/>
      <c r="I6" s="21"/>
    </row>
    <row r="8" spans="1:9" s="12" customFormat="1" x14ac:dyDescent="0.25">
      <c r="A8" s="57" t="s">
        <v>2</v>
      </c>
      <c r="B8" s="57" t="s">
        <v>3</v>
      </c>
      <c r="C8" s="58" t="s">
        <v>4</v>
      </c>
      <c r="D8" s="57" t="s">
        <v>5</v>
      </c>
      <c r="E8" s="59" t="s">
        <v>6</v>
      </c>
      <c r="F8" s="57" t="s">
        <v>7</v>
      </c>
      <c r="G8" s="57"/>
      <c r="H8" s="59" t="s">
        <v>10</v>
      </c>
      <c r="I8" s="57" t="s">
        <v>11</v>
      </c>
    </row>
    <row r="9" spans="1:9" s="12" customFormat="1" ht="30" customHeight="1" x14ac:dyDescent="0.25">
      <c r="A9" s="57"/>
      <c r="B9" s="57"/>
      <c r="C9" s="58"/>
      <c r="D9" s="57"/>
      <c r="E9" s="59"/>
      <c r="F9" s="47" t="s">
        <v>8</v>
      </c>
      <c r="G9" s="4" t="s">
        <v>9</v>
      </c>
      <c r="H9" s="59"/>
      <c r="I9" s="57"/>
    </row>
    <row r="10" spans="1:9" s="12" customFormat="1" ht="30" x14ac:dyDescent="0.25">
      <c r="A10" s="7" t="s">
        <v>22</v>
      </c>
      <c r="B10" s="8" t="s">
        <v>15</v>
      </c>
      <c r="C10" s="1">
        <f>50000000-3600000</f>
        <v>46400000</v>
      </c>
      <c r="D10" s="9">
        <v>43762</v>
      </c>
      <c r="E10" s="2">
        <v>44435</v>
      </c>
      <c r="F10" s="10">
        <v>1</v>
      </c>
      <c r="G10" s="1">
        <f>41342957.33+275000</f>
        <v>41617957.329999998</v>
      </c>
      <c r="H10" s="11"/>
      <c r="I10" s="44" t="s">
        <v>14</v>
      </c>
    </row>
    <row r="11" spans="1:9" s="12" customFormat="1" ht="30" x14ac:dyDescent="0.25">
      <c r="A11" s="7" t="s">
        <v>23</v>
      </c>
      <c r="B11" s="8" t="s">
        <v>15</v>
      </c>
      <c r="C11" s="1">
        <f>50000000-46400000</f>
        <v>3600000</v>
      </c>
      <c r="D11" s="9">
        <v>44268</v>
      </c>
      <c r="E11" s="2">
        <v>44435</v>
      </c>
      <c r="F11" s="10">
        <v>1</v>
      </c>
      <c r="G11" s="1">
        <v>3233322.99</v>
      </c>
      <c r="H11" s="11"/>
      <c r="I11" s="44" t="s">
        <v>14</v>
      </c>
    </row>
    <row r="12" spans="1:9" s="12" customFormat="1" ht="30" x14ac:dyDescent="0.25">
      <c r="A12" s="7" t="s">
        <v>19</v>
      </c>
      <c r="B12" s="7" t="s">
        <v>16</v>
      </c>
      <c r="C12" s="1">
        <f>15000000+5000000</f>
        <v>20000000</v>
      </c>
      <c r="D12" s="9">
        <v>43881</v>
      </c>
      <c r="E12" s="2">
        <v>45227</v>
      </c>
      <c r="F12" s="10">
        <v>0.97</v>
      </c>
      <c r="G12" s="1">
        <f>15000000+340803.49</f>
        <v>15340803.49</v>
      </c>
      <c r="H12" s="45">
        <v>21</v>
      </c>
      <c r="I12" s="52" t="s">
        <v>140</v>
      </c>
    </row>
    <row r="13" spans="1:9" s="12" customFormat="1" ht="30" x14ac:dyDescent="0.25">
      <c r="A13" s="7" t="s">
        <v>20</v>
      </c>
      <c r="B13" s="7" t="s">
        <v>17</v>
      </c>
      <c r="C13" s="1">
        <f t="shared" ref="C13:C14" si="0">15000000+5000000</f>
        <v>20000000</v>
      </c>
      <c r="D13" s="9">
        <v>43881</v>
      </c>
      <c r="E13" s="2">
        <v>45227</v>
      </c>
      <c r="F13" s="10">
        <v>0.97</v>
      </c>
      <c r="G13" s="1">
        <v>15000000</v>
      </c>
      <c r="H13" s="45">
        <v>21</v>
      </c>
      <c r="I13" s="53"/>
    </row>
    <row r="14" spans="1:9" s="12" customFormat="1" ht="30" x14ac:dyDescent="0.25">
      <c r="A14" s="7" t="s">
        <v>21</v>
      </c>
      <c r="B14" s="7" t="s">
        <v>18</v>
      </c>
      <c r="C14" s="1">
        <f t="shared" si="0"/>
        <v>20000000</v>
      </c>
      <c r="D14" s="9">
        <v>43881</v>
      </c>
      <c r="E14" s="2">
        <v>45227</v>
      </c>
      <c r="F14" s="10">
        <v>0.97</v>
      </c>
      <c r="G14" s="1">
        <f>15000000+344654.49</f>
        <v>15344654.49</v>
      </c>
      <c r="H14" s="45">
        <v>21</v>
      </c>
      <c r="I14" s="54"/>
    </row>
    <row r="15" spans="1:9" s="12" customFormat="1" ht="30" x14ac:dyDescent="0.25">
      <c r="A15" s="7" t="s">
        <v>25</v>
      </c>
      <c r="B15" s="7" t="s">
        <v>71</v>
      </c>
      <c r="C15" s="1">
        <v>10000000</v>
      </c>
      <c r="D15" s="9">
        <v>44650</v>
      </c>
      <c r="E15" s="2">
        <v>45055</v>
      </c>
      <c r="F15" s="10">
        <v>1</v>
      </c>
      <c r="G15" s="46">
        <v>8495113.2599999998</v>
      </c>
      <c r="H15" s="11"/>
      <c r="I15" s="8" t="s">
        <v>14</v>
      </c>
    </row>
    <row r="16" spans="1:9" s="12" customFormat="1" ht="45" x14ac:dyDescent="0.25">
      <c r="A16" s="7" t="s">
        <v>73</v>
      </c>
      <c r="B16" s="7" t="s">
        <v>74</v>
      </c>
      <c r="C16" s="1">
        <v>20000000</v>
      </c>
      <c r="D16" s="25">
        <v>44439</v>
      </c>
      <c r="E16" s="26">
        <v>44792</v>
      </c>
      <c r="F16" s="10">
        <v>1</v>
      </c>
      <c r="G16" s="46">
        <f>19899988+100012</f>
        <v>20000000</v>
      </c>
      <c r="H16" s="11"/>
      <c r="I16" s="8" t="s">
        <v>14</v>
      </c>
    </row>
    <row r="17" spans="1:9" s="12" customFormat="1" ht="30" x14ac:dyDescent="0.25">
      <c r="A17" s="7" t="s">
        <v>26</v>
      </c>
      <c r="B17" s="7" t="s">
        <v>75</v>
      </c>
      <c r="C17" s="1">
        <v>20000000</v>
      </c>
      <c r="D17" s="9">
        <v>44476</v>
      </c>
      <c r="E17" s="2">
        <v>44926</v>
      </c>
      <c r="F17" s="10">
        <v>1</v>
      </c>
      <c r="G17" s="46">
        <v>10998534.4</v>
      </c>
      <c r="H17" s="11"/>
      <c r="I17" s="8" t="s">
        <v>14</v>
      </c>
    </row>
    <row r="18" spans="1:9" s="12" customFormat="1" ht="30" x14ac:dyDescent="0.25">
      <c r="A18" s="7" t="s">
        <v>27</v>
      </c>
      <c r="B18" s="7" t="s">
        <v>72</v>
      </c>
      <c r="C18" s="1">
        <v>20000000</v>
      </c>
      <c r="D18" s="9">
        <v>44446</v>
      </c>
      <c r="E18" s="2">
        <v>45153</v>
      </c>
      <c r="F18" s="10">
        <v>1</v>
      </c>
      <c r="G18" s="46">
        <v>8825950.1300000008</v>
      </c>
      <c r="H18" s="11"/>
      <c r="I18" s="8" t="s">
        <v>14</v>
      </c>
    </row>
    <row r="19" spans="1:9" s="12" customFormat="1" ht="30" customHeight="1" x14ac:dyDescent="0.25">
      <c r="A19" s="7" t="s">
        <v>28</v>
      </c>
      <c r="B19" s="7" t="s">
        <v>76</v>
      </c>
      <c r="C19" s="1">
        <v>20000000</v>
      </c>
      <c r="D19" s="9">
        <v>44446</v>
      </c>
      <c r="E19" s="2">
        <v>44775</v>
      </c>
      <c r="F19" s="10">
        <v>1</v>
      </c>
      <c r="G19" s="46">
        <f>16999446.27+2999902.28+651.45</f>
        <v>20000000</v>
      </c>
      <c r="H19" s="11"/>
      <c r="I19" s="8" t="s">
        <v>14</v>
      </c>
    </row>
    <row r="20" spans="1:9" s="12" customFormat="1" ht="30" x14ac:dyDescent="0.25">
      <c r="A20" s="7" t="s">
        <v>29</v>
      </c>
      <c r="B20" s="7" t="s">
        <v>77</v>
      </c>
      <c r="C20" s="1">
        <v>20000000</v>
      </c>
      <c r="D20" s="9">
        <v>44404</v>
      </c>
      <c r="E20" s="2">
        <v>44793</v>
      </c>
      <c r="F20" s="10">
        <v>1</v>
      </c>
      <c r="G20" s="46">
        <v>20000000</v>
      </c>
      <c r="H20" s="11"/>
      <c r="I20" s="8" t="s">
        <v>14</v>
      </c>
    </row>
    <row r="21" spans="1:9" s="12" customFormat="1" ht="30" x14ac:dyDescent="0.25">
      <c r="A21" s="7" t="s">
        <v>30</v>
      </c>
      <c r="B21" s="7" t="s">
        <v>78</v>
      </c>
      <c r="C21" s="1">
        <v>12000000</v>
      </c>
      <c r="D21" s="9">
        <v>44439</v>
      </c>
      <c r="E21" s="2">
        <v>44721</v>
      </c>
      <c r="F21" s="10">
        <v>1</v>
      </c>
      <c r="G21" s="46">
        <v>4793467.5</v>
      </c>
      <c r="H21" s="11"/>
      <c r="I21" s="8" t="s">
        <v>14</v>
      </c>
    </row>
    <row r="22" spans="1:9" s="12" customFormat="1" ht="30" x14ac:dyDescent="0.25">
      <c r="A22" s="7" t="s">
        <v>31</v>
      </c>
      <c r="B22" s="7" t="s">
        <v>78</v>
      </c>
      <c r="C22" s="1">
        <v>6000000</v>
      </c>
      <c r="D22" s="9">
        <v>44529</v>
      </c>
      <c r="E22" s="2">
        <v>44777</v>
      </c>
      <c r="F22" s="10">
        <v>1</v>
      </c>
      <c r="G22" s="46">
        <v>2546700.2799999998</v>
      </c>
      <c r="H22" s="11"/>
      <c r="I22" s="8" t="s">
        <v>14</v>
      </c>
    </row>
    <row r="23" spans="1:9" s="12" customFormat="1" ht="30" x14ac:dyDescent="0.25">
      <c r="A23" s="7" t="s">
        <v>32</v>
      </c>
      <c r="B23" s="7" t="s">
        <v>79</v>
      </c>
      <c r="C23" s="1">
        <v>3000000</v>
      </c>
      <c r="D23" s="9">
        <v>44476</v>
      </c>
      <c r="E23" s="2">
        <v>44653</v>
      </c>
      <c r="F23" s="10">
        <v>1</v>
      </c>
      <c r="G23" s="46">
        <v>3000000</v>
      </c>
      <c r="H23" s="11"/>
      <c r="I23" s="8" t="s">
        <v>14</v>
      </c>
    </row>
    <row r="24" spans="1:9" s="12" customFormat="1" ht="30" x14ac:dyDescent="0.25">
      <c r="A24" s="7" t="s">
        <v>33</v>
      </c>
      <c r="B24" s="7" t="s">
        <v>79</v>
      </c>
      <c r="C24" s="1">
        <v>7000000</v>
      </c>
      <c r="D24" s="9">
        <v>44439</v>
      </c>
      <c r="E24" s="2">
        <v>44608</v>
      </c>
      <c r="F24" s="10">
        <v>1</v>
      </c>
      <c r="G24" s="46">
        <v>7000000</v>
      </c>
      <c r="H24" s="11"/>
      <c r="I24" s="8" t="s">
        <v>14</v>
      </c>
    </row>
    <row r="25" spans="1:9" s="12" customFormat="1" ht="30" x14ac:dyDescent="0.25">
      <c r="A25" s="7" t="s">
        <v>34</v>
      </c>
      <c r="B25" s="7" t="s">
        <v>80</v>
      </c>
      <c r="C25" s="1">
        <v>10000000</v>
      </c>
      <c r="D25" s="9">
        <v>44402</v>
      </c>
      <c r="E25" s="2">
        <v>44579</v>
      </c>
      <c r="F25" s="10">
        <v>1</v>
      </c>
      <c r="G25" s="46">
        <f>9999911.43+88.57</f>
        <v>10000000</v>
      </c>
      <c r="H25" s="11"/>
      <c r="I25" s="8" t="s">
        <v>14</v>
      </c>
    </row>
    <row r="26" spans="1:9" s="12" customFormat="1" ht="30" customHeight="1" x14ac:dyDescent="0.25">
      <c r="A26" s="7" t="s">
        <v>35</v>
      </c>
      <c r="B26" s="7" t="s">
        <v>80</v>
      </c>
      <c r="C26" s="1">
        <v>4000000</v>
      </c>
      <c r="D26" s="9">
        <v>44402</v>
      </c>
      <c r="E26" s="2">
        <v>44572</v>
      </c>
      <c r="F26" s="10">
        <v>1</v>
      </c>
      <c r="G26" s="46">
        <v>3999974.82</v>
      </c>
      <c r="H26" s="11"/>
      <c r="I26" s="8" t="s">
        <v>14</v>
      </c>
    </row>
    <row r="27" spans="1:9" s="12" customFormat="1" ht="30" x14ac:dyDescent="0.25">
      <c r="A27" s="7" t="s">
        <v>36</v>
      </c>
      <c r="B27" s="7" t="s">
        <v>81</v>
      </c>
      <c r="C27" s="1">
        <v>14000000</v>
      </c>
      <c r="D27" s="9">
        <v>44402</v>
      </c>
      <c r="E27" s="2">
        <v>44735</v>
      </c>
      <c r="F27" s="10">
        <v>1</v>
      </c>
      <c r="G27" s="46">
        <v>13999922.48</v>
      </c>
      <c r="H27" s="11"/>
      <c r="I27" s="8" t="s">
        <v>14</v>
      </c>
    </row>
    <row r="28" spans="1:9" s="12" customFormat="1" ht="30" x14ac:dyDescent="0.25">
      <c r="A28" s="7" t="s">
        <v>37</v>
      </c>
      <c r="B28" s="7" t="s">
        <v>82</v>
      </c>
      <c r="C28" s="1">
        <v>5000000</v>
      </c>
      <c r="D28" s="9">
        <v>44476</v>
      </c>
      <c r="E28" s="2">
        <v>44704</v>
      </c>
      <c r="F28" s="10">
        <v>1</v>
      </c>
      <c r="G28" s="46">
        <v>5000000</v>
      </c>
      <c r="H28" s="11"/>
      <c r="I28" s="8" t="s">
        <v>14</v>
      </c>
    </row>
    <row r="29" spans="1:9" s="12" customFormat="1" ht="30" customHeight="1" x14ac:dyDescent="0.25">
      <c r="A29" s="7" t="s">
        <v>38</v>
      </c>
      <c r="B29" s="7" t="s">
        <v>83</v>
      </c>
      <c r="C29" s="1">
        <v>9000000</v>
      </c>
      <c r="D29" s="9">
        <v>44402</v>
      </c>
      <c r="E29" s="2">
        <v>44737</v>
      </c>
      <c r="F29" s="10">
        <v>1</v>
      </c>
      <c r="G29" s="46">
        <v>9000000</v>
      </c>
      <c r="H29" s="11"/>
      <c r="I29" s="8" t="s">
        <v>14</v>
      </c>
    </row>
    <row r="30" spans="1:9" s="12" customFormat="1" ht="30" customHeight="1" x14ac:dyDescent="0.25">
      <c r="A30" s="7" t="s">
        <v>39</v>
      </c>
      <c r="B30" s="7" t="s">
        <v>83</v>
      </c>
      <c r="C30" s="1">
        <v>5000000</v>
      </c>
      <c r="D30" s="9">
        <v>44555</v>
      </c>
      <c r="E30" s="2">
        <v>44733</v>
      </c>
      <c r="F30" s="10">
        <v>1</v>
      </c>
      <c r="G30" s="46">
        <f>5000000</f>
        <v>5000000</v>
      </c>
      <c r="H30" s="11"/>
      <c r="I30" s="8" t="s">
        <v>14</v>
      </c>
    </row>
    <row r="31" spans="1:9" s="12" customFormat="1" ht="20.100000000000001" customHeight="1" x14ac:dyDescent="0.25">
      <c r="A31" s="7" t="s">
        <v>40</v>
      </c>
      <c r="B31" s="7" t="s">
        <v>83</v>
      </c>
      <c r="C31" s="1">
        <v>3000000</v>
      </c>
      <c r="D31" s="9">
        <v>44607</v>
      </c>
      <c r="E31" s="2">
        <v>44714</v>
      </c>
      <c r="F31" s="10">
        <v>1</v>
      </c>
      <c r="G31" s="46">
        <v>3000000</v>
      </c>
      <c r="H31" s="11"/>
      <c r="I31" s="8" t="s">
        <v>14</v>
      </c>
    </row>
    <row r="32" spans="1:9" s="12" customFormat="1" ht="30" x14ac:dyDescent="0.25">
      <c r="A32" s="7" t="s">
        <v>41</v>
      </c>
      <c r="B32" s="7" t="s">
        <v>84</v>
      </c>
      <c r="C32" s="1">
        <v>3000000</v>
      </c>
      <c r="D32" s="9">
        <v>44536</v>
      </c>
      <c r="E32" s="2">
        <v>44666</v>
      </c>
      <c r="F32" s="10">
        <v>1</v>
      </c>
      <c r="G32" s="46">
        <v>3000000</v>
      </c>
      <c r="H32" s="11"/>
      <c r="I32" s="8" t="s">
        <v>14</v>
      </c>
    </row>
    <row r="33" spans="1:9" s="12" customFormat="1" ht="30" x14ac:dyDescent="0.25">
      <c r="A33" s="7" t="s">
        <v>42</v>
      </c>
      <c r="B33" s="7" t="s">
        <v>84</v>
      </c>
      <c r="C33" s="1">
        <v>3000000</v>
      </c>
      <c r="D33" s="9">
        <v>44511</v>
      </c>
      <c r="E33" s="2">
        <v>44736</v>
      </c>
      <c r="F33" s="10">
        <v>1</v>
      </c>
      <c r="G33" s="46">
        <v>0</v>
      </c>
      <c r="H33" s="11"/>
      <c r="I33" s="8" t="s">
        <v>14</v>
      </c>
    </row>
    <row r="34" spans="1:9" s="12" customFormat="1" ht="30" x14ac:dyDescent="0.25">
      <c r="A34" s="7" t="s">
        <v>43</v>
      </c>
      <c r="B34" s="7" t="s">
        <v>85</v>
      </c>
      <c r="C34" s="1">
        <v>10000000</v>
      </c>
      <c r="D34" s="9">
        <v>44511</v>
      </c>
      <c r="E34" s="9">
        <v>44835</v>
      </c>
      <c r="F34" s="10">
        <v>1</v>
      </c>
      <c r="G34" s="46">
        <v>10000000</v>
      </c>
      <c r="H34" s="11"/>
      <c r="I34" s="8" t="s">
        <v>14</v>
      </c>
    </row>
    <row r="35" spans="1:9" s="12" customFormat="1" ht="30" x14ac:dyDescent="0.25">
      <c r="A35" s="7" t="s">
        <v>44</v>
      </c>
      <c r="B35" s="7" t="s">
        <v>85</v>
      </c>
      <c r="C35" s="1">
        <v>1500000</v>
      </c>
      <c r="D35" s="9">
        <v>44511</v>
      </c>
      <c r="E35" s="2">
        <v>44594</v>
      </c>
      <c r="F35" s="10">
        <v>1</v>
      </c>
      <c r="G35" s="46">
        <v>1347606.49</v>
      </c>
      <c r="H35" s="11"/>
      <c r="I35" s="8" t="s">
        <v>14</v>
      </c>
    </row>
    <row r="36" spans="1:9" s="12" customFormat="1" ht="30" x14ac:dyDescent="0.25">
      <c r="A36" s="7" t="s">
        <v>45</v>
      </c>
      <c r="B36" s="7" t="s">
        <v>86</v>
      </c>
      <c r="C36" s="1">
        <v>4000000</v>
      </c>
      <c r="D36" s="9">
        <v>44525</v>
      </c>
      <c r="E36" s="2">
        <v>44742</v>
      </c>
      <c r="F36" s="10">
        <v>1</v>
      </c>
      <c r="G36" s="1">
        <f>4000000</f>
        <v>4000000</v>
      </c>
      <c r="H36" s="11"/>
      <c r="I36" s="8" t="s">
        <v>14</v>
      </c>
    </row>
    <row r="37" spans="1:9" s="12" customFormat="1" ht="30" x14ac:dyDescent="0.25">
      <c r="A37" s="7" t="s">
        <v>46</v>
      </c>
      <c r="B37" s="7" t="s">
        <v>86</v>
      </c>
      <c r="C37" s="1">
        <v>5000000</v>
      </c>
      <c r="D37" s="9">
        <v>44525</v>
      </c>
      <c r="E37" s="2">
        <v>44809</v>
      </c>
      <c r="F37" s="10">
        <v>1</v>
      </c>
      <c r="G37" s="46">
        <v>4999981.97</v>
      </c>
      <c r="H37" s="11"/>
      <c r="I37" s="8" t="s">
        <v>14</v>
      </c>
    </row>
    <row r="38" spans="1:9" s="12" customFormat="1" ht="30" x14ac:dyDescent="0.25">
      <c r="A38" s="7" t="s">
        <v>47</v>
      </c>
      <c r="B38" s="7" t="s">
        <v>24</v>
      </c>
      <c r="C38" s="1">
        <v>8000000</v>
      </c>
      <c r="D38" s="9">
        <v>44515</v>
      </c>
      <c r="E38" s="2">
        <v>45015</v>
      </c>
      <c r="F38" s="10">
        <v>1</v>
      </c>
      <c r="G38" s="46">
        <v>7997280.4100000001</v>
      </c>
      <c r="H38" s="11"/>
      <c r="I38" s="8" t="s">
        <v>14</v>
      </c>
    </row>
    <row r="39" spans="1:9" s="12" customFormat="1" ht="30" x14ac:dyDescent="0.25">
      <c r="A39" s="7" t="s">
        <v>48</v>
      </c>
      <c r="B39" s="7" t="s">
        <v>24</v>
      </c>
      <c r="C39" s="1">
        <v>2000000</v>
      </c>
      <c r="D39" s="9">
        <v>44515</v>
      </c>
      <c r="E39" s="2">
        <v>44691</v>
      </c>
      <c r="F39" s="10">
        <v>1</v>
      </c>
      <c r="G39" s="46">
        <v>2000000</v>
      </c>
      <c r="H39" s="11"/>
      <c r="I39" s="8" t="s">
        <v>14</v>
      </c>
    </row>
    <row r="40" spans="1:9" s="12" customFormat="1" ht="30" x14ac:dyDescent="0.25">
      <c r="A40" s="7" t="s">
        <v>49</v>
      </c>
      <c r="B40" s="7" t="s">
        <v>24</v>
      </c>
      <c r="C40" s="1">
        <v>5000000</v>
      </c>
      <c r="D40" s="9">
        <v>44476</v>
      </c>
      <c r="E40" s="2">
        <v>44613</v>
      </c>
      <c r="F40" s="10">
        <v>1</v>
      </c>
      <c r="G40" s="1">
        <f>5000000</f>
        <v>5000000</v>
      </c>
      <c r="H40" s="11"/>
      <c r="I40" s="8" t="s">
        <v>14</v>
      </c>
    </row>
    <row r="41" spans="1:9" s="12" customFormat="1" ht="30" x14ac:dyDescent="0.25">
      <c r="A41" s="7" t="s">
        <v>50</v>
      </c>
      <c r="B41" s="7" t="s">
        <v>87</v>
      </c>
      <c r="C41" s="1">
        <v>2500000</v>
      </c>
      <c r="D41" s="9">
        <v>44432</v>
      </c>
      <c r="E41" s="2">
        <v>44550</v>
      </c>
      <c r="F41" s="10">
        <v>1</v>
      </c>
      <c r="G41" s="46">
        <v>2249947.69</v>
      </c>
      <c r="H41" s="11"/>
      <c r="I41" s="8" t="s">
        <v>14</v>
      </c>
    </row>
    <row r="42" spans="1:9" s="12" customFormat="1" ht="30" customHeight="1" x14ac:dyDescent="0.25">
      <c r="A42" s="7" t="s">
        <v>51</v>
      </c>
      <c r="B42" s="7" t="s">
        <v>88</v>
      </c>
      <c r="C42" s="1">
        <v>3000000</v>
      </c>
      <c r="D42" s="9">
        <v>44525</v>
      </c>
      <c r="E42" s="2">
        <v>44731</v>
      </c>
      <c r="F42" s="10">
        <v>1</v>
      </c>
      <c r="G42" s="46">
        <v>2699977.91</v>
      </c>
      <c r="H42" s="11"/>
      <c r="I42" s="8" t="s">
        <v>14</v>
      </c>
    </row>
    <row r="43" spans="1:9" s="12" customFormat="1" ht="30" customHeight="1" x14ac:dyDescent="0.25">
      <c r="A43" s="7" t="s">
        <v>90</v>
      </c>
      <c r="B43" s="7" t="s">
        <v>89</v>
      </c>
      <c r="C43" s="1">
        <v>2500000</v>
      </c>
      <c r="D43" s="9">
        <v>44493</v>
      </c>
      <c r="E43" s="2">
        <v>44583</v>
      </c>
      <c r="F43" s="10">
        <v>1</v>
      </c>
      <c r="G43" s="46">
        <v>2500000</v>
      </c>
      <c r="H43" s="11"/>
      <c r="I43" s="8" t="s">
        <v>14</v>
      </c>
    </row>
    <row r="44" spans="1:9" s="12" customFormat="1" ht="30" customHeight="1" x14ac:dyDescent="0.25">
      <c r="A44" s="7" t="s">
        <v>52</v>
      </c>
      <c r="B44" s="7" t="s">
        <v>91</v>
      </c>
      <c r="C44" s="1">
        <v>5000000</v>
      </c>
      <c r="D44" s="9">
        <v>44446</v>
      </c>
      <c r="E44" s="2">
        <v>44568</v>
      </c>
      <c r="F44" s="10">
        <v>1</v>
      </c>
      <c r="G44" s="46">
        <v>4399975.03</v>
      </c>
      <c r="H44" s="11"/>
      <c r="I44" s="8" t="s">
        <v>14</v>
      </c>
    </row>
    <row r="45" spans="1:9" s="12" customFormat="1" ht="30" customHeight="1" x14ac:dyDescent="0.25">
      <c r="A45" s="7" t="s">
        <v>53</v>
      </c>
      <c r="B45" s="7" t="s">
        <v>91</v>
      </c>
      <c r="C45" s="1">
        <v>5000000</v>
      </c>
      <c r="D45" s="9">
        <v>44446</v>
      </c>
      <c r="E45" s="2">
        <v>44681</v>
      </c>
      <c r="F45" s="10">
        <v>1</v>
      </c>
      <c r="G45" s="46">
        <v>4499968.59</v>
      </c>
      <c r="H45" s="11"/>
      <c r="I45" s="8" t="s">
        <v>14</v>
      </c>
    </row>
    <row r="46" spans="1:9" s="12" customFormat="1" ht="30" customHeight="1" x14ac:dyDescent="0.25">
      <c r="A46" s="7" t="s">
        <v>54</v>
      </c>
      <c r="B46" s="7" t="s">
        <v>92</v>
      </c>
      <c r="C46" s="1">
        <v>5000000</v>
      </c>
      <c r="D46" s="9">
        <v>44525</v>
      </c>
      <c r="E46" s="2">
        <v>44641</v>
      </c>
      <c r="F46" s="10">
        <v>1</v>
      </c>
      <c r="G46" s="1">
        <f>5000000</f>
        <v>5000000</v>
      </c>
      <c r="H46" s="11"/>
      <c r="I46" s="8" t="s">
        <v>14</v>
      </c>
    </row>
    <row r="47" spans="1:9" s="12" customFormat="1" ht="30" x14ac:dyDescent="0.25">
      <c r="A47" s="7" t="s">
        <v>55</v>
      </c>
      <c r="B47" s="7" t="s">
        <v>93</v>
      </c>
      <c r="C47" s="1">
        <v>20000000</v>
      </c>
      <c r="D47" s="9">
        <v>44469</v>
      </c>
      <c r="E47" s="2">
        <v>44945</v>
      </c>
      <c r="F47" s="10">
        <v>1</v>
      </c>
      <c r="G47" s="46">
        <v>20000000</v>
      </c>
      <c r="H47" s="11"/>
      <c r="I47" s="8" t="s">
        <v>14</v>
      </c>
    </row>
    <row r="48" spans="1:9" s="12" customFormat="1" ht="30" x14ac:dyDescent="0.25">
      <c r="A48" s="7" t="s">
        <v>56</v>
      </c>
      <c r="B48" s="7" t="s">
        <v>94</v>
      </c>
      <c r="C48" s="1">
        <v>20000000</v>
      </c>
      <c r="D48" s="9">
        <v>44532</v>
      </c>
      <c r="E48" s="2">
        <v>44985</v>
      </c>
      <c r="F48" s="10">
        <v>1</v>
      </c>
      <c r="G48" s="46">
        <v>20000000</v>
      </c>
      <c r="H48" s="11"/>
      <c r="I48" s="8" t="s">
        <v>14</v>
      </c>
    </row>
    <row r="49" spans="1:9" s="12" customFormat="1" ht="30" x14ac:dyDescent="0.25">
      <c r="A49" s="7" t="s">
        <v>57</v>
      </c>
      <c r="B49" s="7" t="s">
        <v>95</v>
      </c>
      <c r="C49" s="1">
        <v>13000000</v>
      </c>
      <c r="D49" s="9">
        <v>44476</v>
      </c>
      <c r="E49" s="2">
        <v>44983</v>
      </c>
      <c r="F49" s="10">
        <v>1</v>
      </c>
      <c r="G49" s="46">
        <v>6498205.3899999997</v>
      </c>
      <c r="H49" s="11"/>
      <c r="I49" s="8" t="s">
        <v>14</v>
      </c>
    </row>
    <row r="50" spans="1:9" s="12" customFormat="1" ht="30" x14ac:dyDescent="0.25">
      <c r="A50" s="7" t="s">
        <v>58</v>
      </c>
      <c r="B50" s="7" t="s">
        <v>95</v>
      </c>
      <c r="C50" s="1">
        <v>7000000</v>
      </c>
      <c r="D50" s="9">
        <v>44469</v>
      </c>
      <c r="E50" s="2">
        <v>44962</v>
      </c>
      <c r="F50" s="10">
        <v>1</v>
      </c>
      <c r="G50" s="1">
        <f>7000000</f>
        <v>7000000</v>
      </c>
      <c r="H50" s="11"/>
      <c r="I50" s="8" t="s">
        <v>14</v>
      </c>
    </row>
    <row r="51" spans="1:9" s="12" customFormat="1" ht="30" x14ac:dyDescent="0.25">
      <c r="A51" s="7" t="s">
        <v>59</v>
      </c>
      <c r="B51" s="7" t="s">
        <v>96</v>
      </c>
      <c r="C51" s="1">
        <v>10000000</v>
      </c>
      <c r="D51" s="9">
        <v>44476</v>
      </c>
      <c r="E51" s="2">
        <v>45005</v>
      </c>
      <c r="F51" s="10">
        <v>1</v>
      </c>
      <c r="G51" s="46">
        <v>7997328.1500000004</v>
      </c>
      <c r="H51" s="11"/>
      <c r="I51" s="8" t="s">
        <v>14</v>
      </c>
    </row>
    <row r="52" spans="1:9" s="12" customFormat="1" ht="30" x14ac:dyDescent="0.25">
      <c r="A52" s="7" t="s">
        <v>60</v>
      </c>
      <c r="B52" s="7" t="s">
        <v>96</v>
      </c>
      <c r="C52" s="1">
        <v>10000000</v>
      </c>
      <c r="D52" s="9">
        <v>44397</v>
      </c>
      <c r="E52" s="2">
        <v>44777</v>
      </c>
      <c r="F52" s="10">
        <v>1</v>
      </c>
      <c r="G52" s="1">
        <f>10000000</f>
        <v>10000000</v>
      </c>
      <c r="H52" s="11"/>
      <c r="I52" s="8" t="s">
        <v>14</v>
      </c>
    </row>
    <row r="53" spans="1:9" s="12" customFormat="1" ht="30" x14ac:dyDescent="0.25">
      <c r="A53" s="7" t="s">
        <v>61</v>
      </c>
      <c r="B53" s="7" t="s">
        <v>97</v>
      </c>
      <c r="C53" s="1">
        <v>10000000</v>
      </c>
      <c r="D53" s="9">
        <v>44525</v>
      </c>
      <c r="E53" s="2">
        <v>44944</v>
      </c>
      <c r="F53" s="10">
        <v>1</v>
      </c>
      <c r="G53" s="46">
        <v>8640163.379999999</v>
      </c>
      <c r="H53" s="11"/>
      <c r="I53" s="8" t="s">
        <v>14</v>
      </c>
    </row>
    <row r="54" spans="1:9" s="12" customFormat="1" ht="30" x14ac:dyDescent="0.25">
      <c r="A54" s="7" t="s">
        <v>62</v>
      </c>
      <c r="B54" s="7" t="s">
        <v>98</v>
      </c>
      <c r="C54" s="1">
        <v>10000000</v>
      </c>
      <c r="D54" s="9">
        <v>44525</v>
      </c>
      <c r="E54" s="2">
        <v>44967</v>
      </c>
      <c r="F54" s="10">
        <v>1</v>
      </c>
      <c r="G54" s="1">
        <f>10000000-1500046.87</f>
        <v>8499953.129999999</v>
      </c>
      <c r="H54" s="11"/>
      <c r="I54" s="8" t="s">
        <v>14</v>
      </c>
    </row>
    <row r="55" spans="1:9" s="12" customFormat="1" ht="30" x14ac:dyDescent="0.25">
      <c r="A55" s="7" t="s">
        <v>63</v>
      </c>
      <c r="B55" s="7" t="s">
        <v>99</v>
      </c>
      <c r="C55" s="1">
        <v>20000000</v>
      </c>
      <c r="D55" s="9">
        <v>44476</v>
      </c>
      <c r="E55" s="2">
        <v>44817</v>
      </c>
      <c r="F55" s="10">
        <v>1</v>
      </c>
      <c r="G55" s="46">
        <v>20000000</v>
      </c>
      <c r="H55" s="11"/>
      <c r="I55" s="8" t="s">
        <v>14</v>
      </c>
    </row>
    <row r="56" spans="1:9" s="12" customFormat="1" ht="30" x14ac:dyDescent="0.25">
      <c r="A56" s="7" t="s">
        <v>64</v>
      </c>
      <c r="B56" s="7" t="s">
        <v>100</v>
      </c>
      <c r="C56" s="1">
        <v>20000000</v>
      </c>
      <c r="D56" s="9">
        <v>44439</v>
      </c>
      <c r="E56" s="2">
        <v>44829</v>
      </c>
      <c r="F56" s="10">
        <v>1</v>
      </c>
      <c r="G56" s="46">
        <v>20000000</v>
      </c>
      <c r="H56" s="11"/>
      <c r="I56" s="8" t="s">
        <v>14</v>
      </c>
    </row>
    <row r="57" spans="1:9" s="12" customFormat="1" ht="30" x14ac:dyDescent="0.25">
      <c r="A57" s="7" t="s">
        <v>65</v>
      </c>
      <c r="B57" s="7" t="s">
        <v>101</v>
      </c>
      <c r="C57" s="1">
        <v>20000000</v>
      </c>
      <c r="D57" s="9">
        <v>44525</v>
      </c>
      <c r="E57" s="2">
        <v>45266</v>
      </c>
      <c r="F57" s="10">
        <v>1</v>
      </c>
      <c r="G57" s="46">
        <v>19999935.859999999</v>
      </c>
      <c r="H57" s="11"/>
      <c r="I57" s="8" t="s">
        <v>14</v>
      </c>
    </row>
    <row r="58" spans="1:9" s="12" customFormat="1" ht="30" x14ac:dyDescent="0.25">
      <c r="A58" s="7" t="s">
        <v>66</v>
      </c>
      <c r="B58" s="7" t="s">
        <v>102</v>
      </c>
      <c r="C58" s="1">
        <v>20000000</v>
      </c>
      <c r="D58" s="9">
        <v>44446</v>
      </c>
      <c r="E58" s="2">
        <v>45067</v>
      </c>
      <c r="F58" s="10">
        <v>1</v>
      </c>
      <c r="G58" s="1">
        <f t="shared" ref="G58:G63" si="1">20000000</f>
        <v>20000000</v>
      </c>
      <c r="H58" s="11"/>
      <c r="I58" s="8" t="s">
        <v>14</v>
      </c>
    </row>
    <row r="59" spans="1:9" s="12" customFormat="1" ht="30" x14ac:dyDescent="0.25">
      <c r="A59" s="7" t="s">
        <v>67</v>
      </c>
      <c r="B59" s="7" t="s">
        <v>103</v>
      </c>
      <c r="C59" s="1">
        <v>20000000</v>
      </c>
      <c r="D59" s="9">
        <v>44398</v>
      </c>
      <c r="E59" s="2">
        <v>45013</v>
      </c>
      <c r="F59" s="10">
        <v>1</v>
      </c>
      <c r="G59" s="1">
        <f t="shared" si="1"/>
        <v>20000000</v>
      </c>
      <c r="H59" s="11"/>
      <c r="I59" s="8" t="s">
        <v>14</v>
      </c>
    </row>
    <row r="60" spans="1:9" s="12" customFormat="1" ht="30" x14ac:dyDescent="0.25">
      <c r="A60" s="7" t="s">
        <v>68</v>
      </c>
      <c r="B60" s="7" t="s">
        <v>104</v>
      </c>
      <c r="C60" s="1">
        <v>20000000</v>
      </c>
      <c r="D60" s="9">
        <v>44532</v>
      </c>
      <c r="E60" s="2">
        <v>45214</v>
      </c>
      <c r="F60" s="10">
        <v>1</v>
      </c>
      <c r="G60" s="1">
        <f t="shared" si="1"/>
        <v>20000000</v>
      </c>
      <c r="H60" s="11"/>
      <c r="I60" s="8" t="s">
        <v>14</v>
      </c>
    </row>
    <row r="61" spans="1:9" s="12" customFormat="1" ht="30" x14ac:dyDescent="0.25">
      <c r="A61" s="7" t="s">
        <v>69</v>
      </c>
      <c r="B61" s="7" t="s">
        <v>105</v>
      </c>
      <c r="C61" s="1">
        <v>20000000</v>
      </c>
      <c r="D61" s="9">
        <v>44439</v>
      </c>
      <c r="E61" s="2">
        <v>45000</v>
      </c>
      <c r="F61" s="10">
        <v>1</v>
      </c>
      <c r="G61" s="1">
        <f t="shared" si="1"/>
        <v>20000000</v>
      </c>
      <c r="H61" s="11"/>
      <c r="I61" s="8" t="s">
        <v>14</v>
      </c>
    </row>
    <row r="62" spans="1:9" s="12" customFormat="1" ht="30" x14ac:dyDescent="0.25">
      <c r="A62" s="7" t="s">
        <v>70</v>
      </c>
      <c r="B62" s="7" t="s">
        <v>71</v>
      </c>
      <c r="C62" s="1">
        <v>20000000</v>
      </c>
      <c r="D62" s="9">
        <v>44438</v>
      </c>
      <c r="E62" s="2">
        <v>44818</v>
      </c>
      <c r="F62" s="10">
        <v>1</v>
      </c>
      <c r="G62" s="1">
        <f t="shared" si="1"/>
        <v>20000000</v>
      </c>
      <c r="H62" s="11"/>
      <c r="I62" s="8" t="s">
        <v>14</v>
      </c>
    </row>
    <row r="63" spans="1:9" s="12" customFormat="1" ht="30" x14ac:dyDescent="0.25">
      <c r="A63" s="7" t="s">
        <v>108</v>
      </c>
      <c r="B63" s="7" t="s">
        <v>109</v>
      </c>
      <c r="C63" s="1">
        <v>20000000</v>
      </c>
      <c r="D63" s="9">
        <v>45056</v>
      </c>
      <c r="E63" s="2">
        <v>45290</v>
      </c>
      <c r="F63" s="10">
        <v>1</v>
      </c>
      <c r="G63" s="1">
        <f t="shared" si="1"/>
        <v>20000000</v>
      </c>
      <c r="H63" s="11"/>
      <c r="I63" s="8" t="s">
        <v>14</v>
      </c>
    </row>
    <row r="64" spans="1:9" s="12" customFormat="1" ht="30" customHeight="1" x14ac:dyDescent="0.25">
      <c r="A64" s="7" t="s">
        <v>116</v>
      </c>
      <c r="B64" s="7" t="s">
        <v>117</v>
      </c>
      <c r="C64" s="1">
        <v>7500000</v>
      </c>
      <c r="D64" s="9">
        <v>43797</v>
      </c>
      <c r="E64" s="2">
        <v>45641</v>
      </c>
      <c r="F64" s="10">
        <f>+G64/C64</f>
        <v>0.81373333333333331</v>
      </c>
      <c r="G64" s="46">
        <v>6103000</v>
      </c>
      <c r="H64" s="11"/>
      <c r="I64" s="43" t="s">
        <v>139</v>
      </c>
    </row>
    <row r="65" spans="1:11" s="12" customFormat="1" ht="45" customHeight="1" x14ac:dyDescent="0.25">
      <c r="A65" s="7" t="s">
        <v>118</v>
      </c>
      <c r="B65" s="7" t="s">
        <v>119</v>
      </c>
      <c r="C65" s="1">
        <v>140000</v>
      </c>
      <c r="D65" s="9">
        <v>45142</v>
      </c>
      <c r="E65" s="2">
        <v>45508</v>
      </c>
      <c r="F65" s="10"/>
      <c r="G65" s="46">
        <v>0</v>
      </c>
      <c r="H65" s="11"/>
      <c r="I65" s="43" t="s">
        <v>156</v>
      </c>
    </row>
    <row r="66" spans="1:11" s="12" customFormat="1" ht="30" x14ac:dyDescent="0.25">
      <c r="A66" s="7" t="s">
        <v>120</v>
      </c>
      <c r="B66" s="7" t="s">
        <v>119</v>
      </c>
      <c r="C66" s="1">
        <v>649250</v>
      </c>
      <c r="D66" s="9">
        <v>45200</v>
      </c>
      <c r="E66" s="2">
        <v>45597</v>
      </c>
      <c r="F66" s="10">
        <f t="shared" ref="F66:F72" si="2">+G66/C66</f>
        <v>0.33368656141701963</v>
      </c>
      <c r="G66" s="46">
        <v>216646</v>
      </c>
      <c r="H66" s="11"/>
      <c r="I66" s="43" t="s">
        <v>131</v>
      </c>
    </row>
    <row r="67" spans="1:11" s="12" customFormat="1" ht="33" customHeight="1" x14ac:dyDescent="0.25">
      <c r="A67" s="7" t="s">
        <v>134</v>
      </c>
      <c r="B67" s="7" t="s">
        <v>119</v>
      </c>
      <c r="C67" s="1">
        <v>5761600</v>
      </c>
      <c r="D67" s="9">
        <v>45292</v>
      </c>
      <c r="E67" s="2">
        <v>45657</v>
      </c>
      <c r="F67" s="10"/>
      <c r="G67" s="46">
        <v>0</v>
      </c>
      <c r="H67" s="11"/>
      <c r="I67" s="43" t="s">
        <v>131</v>
      </c>
    </row>
    <row r="68" spans="1:11" s="12" customFormat="1" x14ac:dyDescent="0.25">
      <c r="A68" s="7" t="s">
        <v>128</v>
      </c>
      <c r="B68" s="7" t="s">
        <v>117</v>
      </c>
      <c r="C68" s="1">
        <v>5627255.1600000001</v>
      </c>
      <c r="D68" s="9">
        <v>44065</v>
      </c>
      <c r="E68" s="2">
        <v>44926</v>
      </c>
      <c r="F68" s="10">
        <f>+G68/C68</f>
        <v>0.98313530890253786</v>
      </c>
      <c r="G68" s="46">
        <v>5532353.2400000002</v>
      </c>
      <c r="H68" s="11"/>
      <c r="I68" s="43" t="s">
        <v>14</v>
      </c>
    </row>
    <row r="69" spans="1:11" s="12" customFormat="1" ht="30" x14ac:dyDescent="0.25">
      <c r="A69" s="7" t="s">
        <v>154</v>
      </c>
      <c r="B69" s="7" t="s">
        <v>119</v>
      </c>
      <c r="C69" s="1">
        <v>140000</v>
      </c>
      <c r="D69" s="9">
        <v>45441</v>
      </c>
      <c r="E69" s="2"/>
      <c r="F69" s="10"/>
      <c r="G69" s="49"/>
      <c r="H69" s="11"/>
      <c r="I69" s="43" t="s">
        <v>155</v>
      </c>
    </row>
    <row r="70" spans="1:11" s="12" customFormat="1" ht="30" x14ac:dyDescent="0.25">
      <c r="A70" s="7" t="s">
        <v>121</v>
      </c>
      <c r="B70" s="7" t="s">
        <v>119</v>
      </c>
      <c r="C70" s="1">
        <f>115537500+53275000</f>
        <v>168812500</v>
      </c>
      <c r="D70" s="9">
        <v>45000</v>
      </c>
      <c r="E70" s="2">
        <v>45656</v>
      </c>
      <c r="F70" s="50">
        <f t="shared" si="2"/>
        <v>0.76464769587560166</v>
      </c>
      <c r="G70" s="6">
        <v>129082089.16</v>
      </c>
      <c r="H70" s="51"/>
      <c r="I70" s="43" t="s">
        <v>131</v>
      </c>
    </row>
    <row r="71" spans="1:11" s="12" customFormat="1" ht="30" x14ac:dyDescent="0.25">
      <c r="A71" s="7" t="s">
        <v>122</v>
      </c>
      <c r="B71" s="7" t="s">
        <v>119</v>
      </c>
      <c r="C71" s="1">
        <v>500000</v>
      </c>
      <c r="D71" s="9">
        <v>44490</v>
      </c>
      <c r="E71" s="2">
        <v>44855</v>
      </c>
      <c r="F71" s="10">
        <f t="shared" si="2"/>
        <v>0.74485000000000001</v>
      </c>
      <c r="G71" s="46">
        <v>372425</v>
      </c>
      <c r="H71" s="11"/>
      <c r="I71" s="43" t="s">
        <v>14</v>
      </c>
    </row>
    <row r="72" spans="1:11" s="12" customFormat="1" ht="30" x14ac:dyDescent="0.25">
      <c r="A72" s="7" t="s">
        <v>123</v>
      </c>
      <c r="B72" s="7" t="s">
        <v>119</v>
      </c>
      <c r="C72" s="1">
        <v>3843000</v>
      </c>
      <c r="D72" s="9">
        <v>44699</v>
      </c>
      <c r="E72" s="2">
        <v>45095</v>
      </c>
      <c r="F72" s="10">
        <f t="shared" si="2"/>
        <v>0.98633879781420764</v>
      </c>
      <c r="G72" s="46">
        <v>3790500</v>
      </c>
      <c r="H72" s="11"/>
      <c r="I72" s="43" t="s">
        <v>14</v>
      </c>
    </row>
    <row r="73" spans="1:11" s="12" customFormat="1" ht="30" customHeight="1" x14ac:dyDescent="0.25">
      <c r="A73" s="41" t="s">
        <v>125</v>
      </c>
      <c r="B73" s="42" t="s">
        <v>124</v>
      </c>
      <c r="C73" s="1">
        <v>5000000</v>
      </c>
      <c r="D73" s="9">
        <v>37959</v>
      </c>
      <c r="E73" s="2">
        <v>45473</v>
      </c>
      <c r="F73" s="10">
        <v>0</v>
      </c>
      <c r="G73" s="46">
        <v>0</v>
      </c>
      <c r="H73" s="11"/>
      <c r="I73" s="43" t="s">
        <v>157</v>
      </c>
    </row>
    <row r="74" spans="1:11" s="12" customFormat="1" ht="30" x14ac:dyDescent="0.25">
      <c r="A74" s="7" t="s">
        <v>126</v>
      </c>
      <c r="B74" s="7" t="s">
        <v>119</v>
      </c>
      <c r="C74" s="1">
        <v>7788187.5</v>
      </c>
      <c r="D74" s="9">
        <v>45243</v>
      </c>
      <c r="E74" s="2">
        <v>45364</v>
      </c>
      <c r="F74" s="10">
        <f>+G74/C74</f>
        <v>1</v>
      </c>
      <c r="G74" s="46">
        <v>7788187.5</v>
      </c>
      <c r="H74" s="11"/>
      <c r="I74" s="43" t="s">
        <v>14</v>
      </c>
    </row>
    <row r="75" spans="1:11" s="12" customFormat="1" x14ac:dyDescent="0.25">
      <c r="A75" s="7" t="s">
        <v>127</v>
      </c>
      <c r="B75" s="7" t="s">
        <v>119</v>
      </c>
      <c r="C75" s="1">
        <v>500000</v>
      </c>
      <c r="D75" s="9">
        <v>45168</v>
      </c>
      <c r="E75" s="2">
        <v>45534</v>
      </c>
      <c r="F75" s="10">
        <f>+G75/C75</f>
        <v>0.72</v>
      </c>
      <c r="G75" s="46">
        <v>360000</v>
      </c>
      <c r="H75" s="11"/>
      <c r="I75" s="43" t="s">
        <v>131</v>
      </c>
    </row>
    <row r="76" spans="1:11" s="12" customFormat="1" x14ac:dyDescent="0.25">
      <c r="A76" s="7" t="s">
        <v>141</v>
      </c>
      <c r="B76" s="7" t="s">
        <v>119</v>
      </c>
      <c r="C76" s="1">
        <v>90354375</v>
      </c>
      <c r="D76" s="9">
        <v>45441</v>
      </c>
      <c r="E76" s="2">
        <v>45657</v>
      </c>
      <c r="F76" s="10">
        <f>+G76/C76</f>
        <v>0.24989806868787481</v>
      </c>
      <c r="G76" s="46">
        <v>22579383.809999999</v>
      </c>
      <c r="H76" s="11"/>
      <c r="I76" s="43" t="s">
        <v>131</v>
      </c>
    </row>
    <row r="77" spans="1:11" s="12" customFormat="1" ht="30" x14ac:dyDescent="0.25">
      <c r="A77" s="7" t="s">
        <v>129</v>
      </c>
      <c r="B77" s="7" t="s">
        <v>119</v>
      </c>
      <c r="C77" s="1">
        <f>26291265+460733</f>
        <v>26751998</v>
      </c>
      <c r="D77" s="9">
        <v>44868</v>
      </c>
      <c r="E77" s="2">
        <v>45657</v>
      </c>
      <c r="F77" s="10">
        <f t="shared" ref="F77" si="3">+G77/C77</f>
        <v>0.70036637712069216</v>
      </c>
      <c r="G77" s="46">
        <f>18275466.92+460733</f>
        <v>18736199.920000002</v>
      </c>
      <c r="H77" s="11"/>
      <c r="I77" s="43" t="s">
        <v>131</v>
      </c>
      <c r="K77" s="24"/>
    </row>
    <row r="78" spans="1:11" s="12" customFormat="1" x14ac:dyDescent="0.25">
      <c r="A78" s="7" t="s">
        <v>130</v>
      </c>
      <c r="B78" s="7" t="s">
        <v>119</v>
      </c>
      <c r="C78" s="1">
        <f>293369.2+98994.21</f>
        <v>392363.41000000003</v>
      </c>
      <c r="D78" s="9">
        <v>45108</v>
      </c>
      <c r="E78" s="2">
        <v>45657</v>
      </c>
      <c r="F78" s="10">
        <f>+G78/C78</f>
        <v>0.74691156853795315</v>
      </c>
      <c r="G78" s="46">
        <v>293060.77</v>
      </c>
      <c r="H78" s="11"/>
      <c r="I78" s="43" t="s">
        <v>131</v>
      </c>
      <c r="K78" s="6"/>
    </row>
    <row r="79" spans="1:11" s="12" customFormat="1" ht="30" x14ac:dyDescent="0.25">
      <c r="A79" s="7" t="s">
        <v>132</v>
      </c>
      <c r="B79" s="7" t="s">
        <v>119</v>
      </c>
      <c r="C79" s="1">
        <v>10000000</v>
      </c>
      <c r="D79" s="9">
        <v>45275</v>
      </c>
      <c r="E79" s="2">
        <v>45641</v>
      </c>
      <c r="F79" s="10"/>
      <c r="G79" s="46">
        <v>0</v>
      </c>
      <c r="H79" s="11"/>
      <c r="I79" s="43" t="s">
        <v>152</v>
      </c>
    </row>
    <row r="80" spans="1:11" s="12" customFormat="1" ht="45" customHeight="1" x14ac:dyDescent="0.25">
      <c r="A80" s="7" t="s">
        <v>133</v>
      </c>
      <c r="B80" s="7" t="s">
        <v>119</v>
      </c>
      <c r="C80" s="1">
        <v>875000</v>
      </c>
      <c r="D80" s="9">
        <v>45134</v>
      </c>
      <c r="E80" s="2">
        <v>45565</v>
      </c>
      <c r="F80" s="10"/>
      <c r="G80" s="46">
        <v>0</v>
      </c>
      <c r="H80" s="11"/>
      <c r="I80" s="43" t="s">
        <v>156</v>
      </c>
      <c r="K80" s="24"/>
    </row>
    <row r="81" spans="1:9" s="12" customFormat="1" ht="30" x14ac:dyDescent="0.25">
      <c r="A81" s="7" t="s">
        <v>136</v>
      </c>
      <c r="B81" s="7" t="s">
        <v>119</v>
      </c>
      <c r="C81" s="1">
        <v>20000000</v>
      </c>
      <c r="D81" s="9">
        <v>45336</v>
      </c>
      <c r="E81" s="2">
        <v>45657</v>
      </c>
      <c r="F81" s="10"/>
      <c r="G81" s="46">
        <v>13500000</v>
      </c>
      <c r="H81" s="11"/>
      <c r="I81" s="43" t="s">
        <v>131</v>
      </c>
    </row>
    <row r="82" spans="1:9" s="12" customFormat="1" ht="30" x14ac:dyDescent="0.25">
      <c r="A82" s="7" t="s">
        <v>135</v>
      </c>
      <c r="B82" s="7" t="s">
        <v>119</v>
      </c>
      <c r="C82" s="1">
        <v>116000</v>
      </c>
      <c r="D82" s="9">
        <v>45289</v>
      </c>
      <c r="E82" s="2">
        <v>45655</v>
      </c>
      <c r="F82" s="10"/>
      <c r="G82" s="46">
        <v>0</v>
      </c>
      <c r="H82" s="11"/>
      <c r="I82" s="43" t="s">
        <v>131</v>
      </c>
    </row>
    <row r="83" spans="1:9" s="12" customFormat="1" ht="30" x14ac:dyDescent="0.25">
      <c r="A83" s="7" t="s">
        <v>137</v>
      </c>
      <c r="B83" s="7" t="s">
        <v>119</v>
      </c>
      <c r="C83" s="1">
        <v>1500000</v>
      </c>
      <c r="D83" s="9">
        <v>45270</v>
      </c>
      <c r="E83" s="2">
        <v>45636</v>
      </c>
      <c r="F83" s="10"/>
      <c r="G83" s="46">
        <v>0</v>
      </c>
      <c r="H83" s="11"/>
      <c r="I83" s="43" t="s">
        <v>138</v>
      </c>
    </row>
    <row r="84" spans="1:9" s="12" customFormat="1" ht="30" customHeight="1" x14ac:dyDescent="0.25">
      <c r="A84" s="7" t="s">
        <v>142</v>
      </c>
      <c r="B84" s="48" t="s">
        <v>117</v>
      </c>
      <c r="C84" s="1">
        <v>100000</v>
      </c>
      <c r="D84" s="9">
        <v>45404</v>
      </c>
      <c r="E84" s="2">
        <v>45860</v>
      </c>
      <c r="F84" s="10"/>
      <c r="G84" s="46"/>
      <c r="H84" s="11"/>
      <c r="I84" s="43" t="s">
        <v>153</v>
      </c>
    </row>
    <row r="85" spans="1:9" s="12" customFormat="1" ht="45" customHeight="1" x14ac:dyDescent="0.25">
      <c r="A85" s="7" t="s">
        <v>143</v>
      </c>
      <c r="B85" s="7" t="s">
        <v>148</v>
      </c>
      <c r="C85" s="1">
        <v>100000</v>
      </c>
      <c r="D85" s="9">
        <v>45404</v>
      </c>
      <c r="E85" s="2">
        <v>45860</v>
      </c>
      <c r="F85" s="10"/>
      <c r="G85" s="46"/>
      <c r="H85" s="11"/>
      <c r="I85" s="43" t="s">
        <v>138</v>
      </c>
    </row>
    <row r="86" spans="1:9" s="12" customFormat="1" ht="45" customHeight="1" x14ac:dyDescent="0.25">
      <c r="A86" s="7" t="s">
        <v>144</v>
      </c>
      <c r="B86" s="7" t="s">
        <v>150</v>
      </c>
      <c r="C86" s="1">
        <v>100000</v>
      </c>
      <c r="D86" s="9">
        <v>45404</v>
      </c>
      <c r="E86" s="2">
        <v>45860</v>
      </c>
      <c r="F86" s="10"/>
      <c r="G86" s="46"/>
      <c r="H86" s="11"/>
      <c r="I86" s="43" t="s">
        <v>138</v>
      </c>
    </row>
    <row r="87" spans="1:9" s="12" customFormat="1" ht="30" customHeight="1" x14ac:dyDescent="0.25">
      <c r="A87" s="7" t="s">
        <v>145</v>
      </c>
      <c r="B87" s="7" t="s">
        <v>149</v>
      </c>
      <c r="C87" s="1">
        <v>100000</v>
      </c>
      <c r="D87" s="9">
        <v>45404</v>
      </c>
      <c r="E87" s="2">
        <v>45860</v>
      </c>
      <c r="F87" s="10"/>
      <c r="G87" s="46"/>
      <c r="H87" s="11"/>
      <c r="I87" s="43" t="s">
        <v>138</v>
      </c>
    </row>
    <row r="88" spans="1:9" s="12" customFormat="1" ht="30" customHeight="1" x14ac:dyDescent="0.25">
      <c r="A88" s="7" t="s">
        <v>146</v>
      </c>
      <c r="B88" s="7" t="s">
        <v>102</v>
      </c>
      <c r="C88" s="1">
        <v>100000</v>
      </c>
      <c r="D88" s="9">
        <v>45404</v>
      </c>
      <c r="E88" s="2">
        <v>45860</v>
      </c>
      <c r="F88" s="10"/>
      <c r="G88" s="46"/>
      <c r="H88" s="11"/>
      <c r="I88" s="43" t="s">
        <v>138</v>
      </c>
    </row>
    <row r="89" spans="1:9" s="12" customFormat="1" ht="30" customHeight="1" x14ac:dyDescent="0.25">
      <c r="A89" s="7" t="s">
        <v>147</v>
      </c>
      <c r="B89" s="7" t="s">
        <v>151</v>
      </c>
      <c r="C89" s="1">
        <v>100000</v>
      </c>
      <c r="D89" s="9">
        <v>45404</v>
      </c>
      <c r="E89" s="2">
        <v>45860</v>
      </c>
      <c r="F89" s="10"/>
      <c r="G89" s="46"/>
      <c r="H89" s="11"/>
      <c r="I89" s="43" t="s">
        <v>138</v>
      </c>
    </row>
    <row r="90" spans="1:9" s="12" customFormat="1" x14ac:dyDescent="0.25">
      <c r="A90" s="7"/>
      <c r="B90" s="7"/>
      <c r="C90" s="1"/>
      <c r="D90" s="9"/>
      <c r="E90" s="2"/>
      <c r="F90" s="10"/>
      <c r="G90" s="46"/>
      <c r="H90" s="11"/>
      <c r="I90" s="43"/>
    </row>
    <row r="91" spans="1:9" s="12" customFormat="1" x14ac:dyDescent="0.25">
      <c r="A91" s="7"/>
      <c r="B91" s="7"/>
      <c r="C91" s="1"/>
      <c r="D91" s="9"/>
      <c r="E91" s="2"/>
      <c r="F91" s="10"/>
      <c r="G91" s="46">
        <v>0</v>
      </c>
      <c r="H91" s="11"/>
      <c r="I91" s="43"/>
    </row>
    <row r="92" spans="1:9" s="37" customFormat="1" x14ac:dyDescent="0.25">
      <c r="A92" s="27"/>
      <c r="B92" s="27"/>
      <c r="C92" s="33"/>
      <c r="D92" s="34"/>
      <c r="E92" s="35"/>
      <c r="F92" s="36"/>
      <c r="G92" s="33"/>
      <c r="I92" s="38"/>
    </row>
    <row r="93" spans="1:9" s="31" customFormat="1" ht="15.75" thickBot="1" x14ac:dyDescent="0.3">
      <c r="A93" s="27"/>
      <c r="B93" s="28" t="s">
        <v>107</v>
      </c>
      <c r="C93" s="39">
        <f>SUM(C10:C91)</f>
        <v>999351529.06999993</v>
      </c>
      <c r="D93" s="29"/>
      <c r="E93" s="30"/>
      <c r="F93" s="30"/>
      <c r="G93" s="39">
        <f>SUM(G10:G91)</f>
        <v>782880570.56999981</v>
      </c>
      <c r="I93" s="32"/>
    </row>
    <row r="94" spans="1:9" ht="15.75" thickTop="1" x14ac:dyDescent="0.25">
      <c r="C94" s="5"/>
      <c r="D94" s="17"/>
      <c r="E94" s="17"/>
      <c r="G94" s="5"/>
    </row>
    <row r="95" spans="1:9" s="12" customFormat="1" x14ac:dyDescent="0.25">
      <c r="A95" s="12" t="s">
        <v>12</v>
      </c>
      <c r="B95" s="18"/>
      <c r="C95" s="6"/>
      <c r="D95" s="19"/>
      <c r="E95" s="19"/>
      <c r="F95" s="19"/>
      <c r="G95" s="6"/>
      <c r="I95" s="18"/>
    </row>
    <row r="96" spans="1:9" s="12" customFormat="1" x14ac:dyDescent="0.25">
      <c r="B96" s="18"/>
      <c r="C96" s="6"/>
      <c r="D96" s="19"/>
      <c r="E96" s="19"/>
      <c r="F96" s="19"/>
      <c r="G96" s="6"/>
      <c r="I96" s="18"/>
    </row>
    <row r="100" spans="1:9" s="20" customFormat="1" x14ac:dyDescent="0.25">
      <c r="A100" s="20" t="s">
        <v>158</v>
      </c>
      <c r="B100" s="20" t="s">
        <v>159</v>
      </c>
      <c r="D100" s="22" t="s">
        <v>160</v>
      </c>
      <c r="E100" s="22"/>
      <c r="F100" s="22"/>
      <c r="G100" s="5" t="s">
        <v>161</v>
      </c>
      <c r="I100" s="21"/>
    </row>
    <row r="101" spans="1:9" x14ac:dyDescent="0.25">
      <c r="A101" s="13" t="s">
        <v>106</v>
      </c>
      <c r="B101" s="13" t="s">
        <v>110</v>
      </c>
      <c r="D101" s="23" t="s">
        <v>111</v>
      </c>
      <c r="E101" s="23"/>
      <c r="G101" s="3" t="s">
        <v>13</v>
      </c>
    </row>
  </sheetData>
  <autoFilter ref="F9:F91"/>
  <mergeCells count="11">
    <mergeCell ref="I12:I14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95" right="0.25" top="0.5" bottom="0.5" header="0.3" footer="0.3"/>
  <pageSetup paperSize="9" scale="8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Q2 24</vt:lpstr>
      <vt:lpstr>'Q2 24'!Print_Area</vt:lpstr>
      <vt:lpstr>'Q2 24'!Print_Titles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PACCO-665</cp:lastModifiedBy>
  <cp:lastPrinted>2024-05-09T01:32:51Z</cp:lastPrinted>
  <dcterms:created xsi:type="dcterms:W3CDTF">2020-02-28T02:55:42Z</dcterms:created>
  <dcterms:modified xsi:type="dcterms:W3CDTF">2024-08-08T02:05:30Z</dcterms:modified>
</cp:coreProperties>
</file>